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ados.CUWPK\Desktop\1 ZP CUWPK 2025\CUWPK.343.12.2025 - Remont cząstkowy naw. bit. masą na gorąco\ARCHIWUM CUWPK.343.12.2025\5 Modyfikacje SWZ\"/>
    </mc:Choice>
  </mc:AlternateContent>
  <xr:revisionPtr revIDLastSave="0" documentId="13_ncr:1_{AB6CABB4-ED2C-4CE6-A4CA-2B280C00128B}" xr6:coauthVersionLast="47" xr6:coauthVersionMax="47" xr10:uidLastSave="{00000000-0000-0000-0000-000000000000}"/>
  <bookViews>
    <workbookView xWindow="2970" yWindow="1410" windowWidth="19755" windowHeight="15750" xr2:uid="{AA253D44-092A-4EC9-BD64-2D26D1FCF679}"/>
  </bookViews>
  <sheets>
    <sheet name="Arkusz1" sheetId="1" r:id="rId1"/>
  </sheets>
  <definedNames>
    <definedName name="_xlnm.Print_Area" localSheetId="0">Arkusz1!$A$1:$G$128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1" i="1"/>
  <c r="G50" i="1"/>
  <c r="E52" i="1"/>
  <c r="E51" i="1"/>
  <c r="E50" i="1"/>
  <c r="G113" i="1"/>
  <c r="G112" i="1"/>
  <c r="G111" i="1"/>
  <c r="G109" i="1"/>
  <c r="G102" i="1"/>
  <c r="G93" i="1"/>
  <c r="G77" i="1"/>
  <c r="G56" i="1"/>
  <c r="G48" i="1"/>
  <c r="G47" i="1"/>
  <c r="G46" i="1"/>
  <c r="G45" i="1"/>
  <c r="G44" i="1"/>
  <c r="G42" i="1"/>
  <c r="G33" i="1"/>
  <c r="G32" i="1"/>
  <c r="G27" i="1"/>
  <c r="G26" i="1"/>
  <c r="G25" i="1"/>
  <c r="G24" i="1"/>
  <c r="G23" i="1"/>
  <c r="G22" i="1"/>
  <c r="G19" i="1"/>
  <c r="G18" i="1"/>
  <c r="G17" i="1"/>
  <c r="G16" i="1"/>
  <c r="G15" i="1"/>
  <c r="G13" i="1"/>
  <c r="E109" i="1"/>
  <c r="E108" i="1"/>
  <c r="G108" i="1" s="1"/>
  <c r="E107" i="1"/>
  <c r="G107" i="1" s="1"/>
  <c r="E106" i="1"/>
  <c r="G106" i="1" s="1"/>
  <c r="E103" i="1"/>
  <c r="G103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82" i="1"/>
  <c r="G82" i="1" s="1"/>
  <c r="E81" i="1"/>
  <c r="G81" i="1" s="1"/>
  <c r="G78" i="1"/>
  <c r="E76" i="1"/>
  <c r="E79" i="1" s="1"/>
  <c r="G79" i="1" s="1"/>
  <c r="G73" i="1"/>
  <c r="G72" i="1"/>
  <c r="E71" i="1"/>
  <c r="E74" i="1" s="1"/>
  <c r="G74" i="1" s="1"/>
  <c r="E67" i="1"/>
  <c r="G67" i="1" s="1"/>
  <c r="E66" i="1"/>
  <c r="G66" i="1" s="1"/>
  <c r="E61" i="1"/>
  <c r="E64" i="1" s="1"/>
  <c r="G64" i="1" s="1"/>
  <c r="E59" i="1"/>
  <c r="G59" i="1" s="1"/>
  <c r="E58" i="1"/>
  <c r="G58" i="1" s="1"/>
  <c r="E57" i="1"/>
  <c r="G57" i="1" s="1"/>
  <c r="E40" i="1"/>
  <c r="G40" i="1" s="1"/>
  <c r="E39" i="1"/>
  <c r="G39" i="1" s="1"/>
  <c r="E38" i="1"/>
  <c r="G38" i="1" s="1"/>
  <c r="E37" i="1"/>
  <c r="G37" i="1" s="1"/>
  <c r="E36" i="1"/>
  <c r="G36" i="1" s="1"/>
  <c r="E31" i="1"/>
  <c r="G31" i="1" s="1"/>
  <c r="E30" i="1"/>
  <c r="G30" i="1" s="1"/>
  <c r="E28" i="1"/>
  <c r="G28" i="1" s="1"/>
  <c r="E20" i="1"/>
  <c r="G20" i="1" s="1"/>
  <c r="G114" i="1" l="1"/>
  <c r="G71" i="1"/>
  <c r="G76" i="1"/>
  <c r="G61" i="1"/>
  <c r="E63" i="1"/>
  <c r="G63" i="1" s="1"/>
  <c r="E62" i="1"/>
  <c r="G62" i="1" s="1"/>
  <c r="G83" i="1" l="1"/>
  <c r="G84" i="1" s="1"/>
  <c r="G85" i="1" s="1"/>
  <c r="G121" i="1" s="1"/>
  <c r="G123" i="1" s="1"/>
  <c r="G115" i="1"/>
  <c r="G116" i="1"/>
  <c r="G122" i="1" s="1"/>
</calcChain>
</file>

<file path=xl/sharedStrings.xml><?xml version="1.0" encoding="utf-8"?>
<sst xmlns="http://schemas.openxmlformats.org/spreadsheetml/2006/main" count="292" uniqueCount="109">
  <si>
    <t>Numer Specyfikacji</t>
  </si>
  <si>
    <t>Opis robót</t>
  </si>
  <si>
    <t>Jedn.</t>
  </si>
  <si>
    <t>Ilość</t>
  </si>
  <si>
    <t>Cena jednost.</t>
  </si>
  <si>
    <t>Wartość</t>
  </si>
  <si>
    <t>I</t>
  </si>
  <si>
    <t>01.00.00</t>
  </si>
  <si>
    <t>ROBOTY PRZYGOTOWAWCZE</t>
  </si>
  <si>
    <t xml:space="preserve">D-01.01.01a             </t>
  </si>
  <si>
    <t>Odtworzenie trasy i punktów wysokościowych przy liniowych robotach ziemnych - trasa w terenie równinnym wraz z wykonaniem mapy powykonawczej</t>
  </si>
  <si>
    <t>km</t>
  </si>
  <si>
    <t>IV/V</t>
  </si>
  <si>
    <t>04.00.00-06.00.00</t>
  </si>
  <si>
    <t>PODBUDOWY, NAWIERZCHNIE, ROBOTY WYKOŃCZENIOWE - jezdnia drogi 1618N</t>
  </si>
  <si>
    <t>D-05.03.11</t>
  </si>
  <si>
    <t>Frezowanie nawierzchni asfaltowych na zimno o gr. 12 cm</t>
  </si>
  <si>
    <t>m²</t>
  </si>
  <si>
    <t>D-04.03.01</t>
  </si>
  <si>
    <t>Mechaniczne oczyszczenie istniejącej nawierzchni: 2 krotność</t>
  </si>
  <si>
    <t xml:space="preserve">D-04.03.01           </t>
  </si>
  <si>
    <t>Skropienie emulsją asfaltową nawierzchni bitumicznej: 2 krotność</t>
  </si>
  <si>
    <t>D-05.03.05b</t>
  </si>
  <si>
    <t>Warstwa wiążąca z betonu asfaltowego AC 16 W  KR3 o grubości po zagęszczeniu 6 cm</t>
  </si>
  <si>
    <t>D-05.03.13b</t>
  </si>
  <si>
    <t>Mieszanka SMA 16 JENA do jednowarstwowej nawierzchni asfaltowej o grubości po zagęszczeniu 6 cm</t>
  </si>
  <si>
    <t>D-05.03.26a</t>
  </si>
  <si>
    <t>Zabezpieczenie geosiatką nawierzchni asfaltowej przed spękaniami odbitymi na podłączeniu drogi ze zjazdem szerokości 2m 
(zakład jezdnia-zjazd)</t>
  </si>
  <si>
    <t>04.00.00/05.00.00</t>
  </si>
  <si>
    <t>PODBUDOWY i NAWIERZCHNIE - zjazd na DG w km 12+250</t>
  </si>
  <si>
    <t>D-01.02.04</t>
  </si>
  <si>
    <t>Rozbiórka elementów dróg: zjazd z bruku</t>
  </si>
  <si>
    <t>D-04.01.01</t>
  </si>
  <si>
    <t xml:space="preserve">Wykonanie koryta  o całkowitej głębokości 30 cm (po rozbiórce bruku) z transportem urobku samochodami samowyładowczymi na odległość do 5 km </t>
  </si>
  <si>
    <t>D-04.04.02b</t>
  </si>
  <si>
    <t xml:space="preserve">Podbudowa zasadnicza z mieszanki kruszywa 0/31,5 C50/30 stabilizowanego mechanicznie o grubości po zagęszczeniu 25 cm </t>
  </si>
  <si>
    <t>D-05.03.05a</t>
  </si>
  <si>
    <t>Warstwy ścieralna z betonu asfaltowego AC 11 S KR2 o grubości po zagęszczeniu 6 cm</t>
  </si>
  <si>
    <t>VI/VII</t>
  </si>
  <si>
    <t>06.00.00/07.00.00</t>
  </si>
  <si>
    <t>ROBOTY WYKOŃCZENIOWE i URZĄDZENIA BEZPIECZEŃSTWA RUCHU - jezdnia drogi - lok. 2</t>
  </si>
  <si>
    <t>D-06.01.01</t>
  </si>
  <si>
    <t>Umocnienie powierzchniowe poboczy kamieniem o szerokości do 1 m - obrukowanie na betonie C16/20 grubości 40cm na podsypce cementowo piaskowej 1:4 10 cm; str P = 40m (w obrębie łuku poziomego), str. L = 15m (w obrębie zjazdu)</t>
  </si>
  <si>
    <t>D-06.03.01a</t>
  </si>
  <si>
    <t>D-07.01.01a</t>
  </si>
  <si>
    <t>D-07.02.01a</t>
  </si>
  <si>
    <t>szt.</t>
  </si>
  <si>
    <t>PODATEK VAT 23%:</t>
  </si>
  <si>
    <t xml:space="preserve">PODBUDOWY i NAWIERZCHNIE jezdnia drogi - lok. 1 </t>
  </si>
  <si>
    <t>ROBOTY PRZYGOTOWAWCZE  - jezdnia drogi - lok. 2</t>
  </si>
  <si>
    <t>PODBUDOWY i NAWIERZCHNIE - jezdnia drogi - lok. 2</t>
  </si>
  <si>
    <t>D-04.02.01</t>
  </si>
  <si>
    <t>PODBUDOWY i NAWIERZCHNIE</t>
  </si>
  <si>
    <t>jezdnia drogi - krawędzie</t>
  </si>
  <si>
    <t>Frezowanie nawierzchni asfaltowych na zimno o gr. 4 cm - krawędziowe o szerokości 1 m</t>
  </si>
  <si>
    <t>Mechaniczne oczyszczenie istniejącej nawierzchni: 1 krotność</t>
  </si>
  <si>
    <t>Skropienie emulsją asfaltową nawierzchni bitumicznej: 1 krotność</t>
  </si>
  <si>
    <t>jezdnia drogi - lokalne nakładki</t>
  </si>
  <si>
    <t>Frezowanie nawierzchni asfaltowych na zimno  o gr. 4 cm - o szerokości min 2,5m do 5m</t>
  </si>
  <si>
    <t>VI</t>
  </si>
  <si>
    <t>06.00.00</t>
  </si>
  <si>
    <t>Umocnienie powierzchniowe poboczy kamieniem o szerokości do 1 m - obrukowanie na betonie C16/20 grubości 40cm na podsypce cementowo piaskowej 1:4 10 cm</t>
  </si>
  <si>
    <r>
      <t xml:space="preserve">Wykonanie poboczy z mieszanki kruszyw łamanych 0-63,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0,5 m, grubości 20 cm</t>
    </r>
  </si>
  <si>
    <t>3. Doraźny remont cząstkowy warstwy ścieralnej i poboczy drogi powiatowej nr 1580N.</t>
  </si>
  <si>
    <t>2. Remont nawierzchni drogi powiatowej nr 1610N  - podłączenie do DW 590 (lok. 1), wyjazd z m. Reszel (lok. 2).</t>
  </si>
  <si>
    <t>1. Remont nawierzchni drogi powiatowej powiatowej nr 1618N w m. Langanki.</t>
  </si>
  <si>
    <t>Frezowanie nawierzchni asfaltowych na zimno  o gr. 4 cm - krawędziowe o szerokości 1 m</t>
  </si>
  <si>
    <r>
      <t xml:space="preserve">Wykonanie poboczy z mieszanki kruszyw łamanych 0-63,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1 m, grubości 20 cm</t>
    </r>
  </si>
  <si>
    <t>4. Doraźny remont cząstkowy warstwy ścieralnej i poboczy drogi powiatowej nr 1733N.</t>
  </si>
  <si>
    <t>ROBOTY PRZYGOTOWAWCZE  - jezdnia drogi - lok. 3</t>
  </si>
  <si>
    <t>kpl</t>
  </si>
  <si>
    <t>PODBUDOWY i NAWIERZCHNIE - jezdnia drogi - lok. 3</t>
  </si>
  <si>
    <t>Wykonanie koryta  o całkowitej głębokości 30 cm (po rozbiórce bruku) z transportem urobku samochodami samowyładowczymi na odległość do 5 km (obszar skrzyżowania)</t>
  </si>
  <si>
    <t xml:space="preserve">Podbudowa zasadnicza z mieszanki kruszywa 0/31,5 C50/30 stabilizowanego mechanicznie o grubości po zagęszczeniu 20 cm </t>
  </si>
  <si>
    <t>ROBOTY WYKOŃCZENIOWE i URZĄDZENIA BEZPIECZEŃSTWA RUCHU - jezdnia drogi - lok. 3</t>
  </si>
  <si>
    <t>Umocnienie powierzchniowe poboczy kamieniem obrukowanie na betonie C16/20 grubości 40cm na podsypce cementowo piaskowej 1:4 10 cm</t>
  </si>
  <si>
    <t>1. Remont nawierzchni drogi powiatowej nr 1610N  - skrzyżowanie z drogami Gminnymi w Klewnie (lok. 3 - wylot na Siemki).</t>
  </si>
  <si>
    <t>Frezowanie nawierzchni asfaltowych na zimno o gr. 4 cm - o szerokości min 2,5m do 5m</t>
  </si>
  <si>
    <t>2. Doraźny remont elementów drogi powiatowej nr 1610N.</t>
  </si>
  <si>
    <t>WARTOŚĆ ROBÓT BRUTTO - wartość podstawowa</t>
  </si>
  <si>
    <t>WARTOŚĆ ROBÓT BRUTTO - wartość opcji</t>
  </si>
  <si>
    <t>WARTOŚĆ CAŁKOWITA ZAMÓWIENIA</t>
  </si>
  <si>
    <t>FORMULARZ CENOWY</t>
  </si>
  <si>
    <r>
      <t xml:space="preserve">Wykonanie poboczy z mieszanki kruszyw łamanych 0-63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0,75 m, grubości 15 cm str. P = 80m; str. L = 100m + 10m (w obrębie zjazdu)</t>
    </r>
  </si>
  <si>
    <t>Wykonanie oznakowania poziomego cienkowarstwowe: P-13- 1,05m2 (4m - zjazd ok 8.0m) - lokalizacja oznakowania wg wskazań ZDP w Kętrzynie</t>
  </si>
  <si>
    <t>Wykonanie oznakowania pionowego: D-1+tab. T6a (2szt), A-7 (1 szt.) - lokalizacja oznakowania wg wskazań ZDP w Kętrzynie</t>
  </si>
  <si>
    <t>Warstwa przeciwspękaniowa z mieszanki kruszywa 0-31,5, C 50/30 stabilizowanego mechanicznie o grubości po zagęszczeniu 15 cm (jezdnia)</t>
  </si>
  <si>
    <r>
      <t>Uczestnicząc w postępowaniu o udzielenie zamówienia, prowadzonym przez Centrum Usług Wspólnych Powiatu Kętrzyńskiego pt. „</t>
    </r>
    <r>
      <rPr>
        <b/>
        <sz val="12"/>
        <color theme="1"/>
        <rFont val="Calibri"/>
        <family val="2"/>
        <charset val="238"/>
        <scheme val="minor"/>
      </rPr>
      <t>Remont cząstkowy nawierzchni bitumicznych masą na gorąco wraz z lokalnym wzmocnieniem poboczy dróg powiatowych administrowanych przez Zarząd Dróg Powiatowych w Kętrzynie</t>
    </r>
    <r>
      <rPr>
        <sz val="12"/>
        <color theme="1"/>
        <rFont val="Calibri"/>
        <family val="2"/>
        <charset val="238"/>
        <scheme val="minor"/>
      </rPr>
      <t>”, nr postępowania CUW.PK.343.12.2025 w imieniu Wykonawcy, którego reprezentuję przedstawiam kalkuklację ceny ofertowej:</t>
    </r>
  </si>
  <si>
    <t>1. ZAKRES PODSTAWOWY ZAMÓWIENIA:</t>
  </si>
  <si>
    <t>ROBOTY WYKOŃCZENIOWE - pobocza</t>
  </si>
  <si>
    <t>Warstwa wiążąca z betonu asfaltowego AC 16 W  KR3 o grubości po zagęszczeniu 8 cm (jezdnia)</t>
  </si>
  <si>
    <t>Mieszanka SMA 16 JENA do jednowarstwowej nawierzchni asfaltowej o grubości po zagęszczeniu 6 cm (jezdnia)</t>
  </si>
  <si>
    <t>LP.</t>
  </si>
  <si>
    <t>OGÓŁEM ZAKRES PODSTAWOWY ZAMÓWIENIA:</t>
  </si>
  <si>
    <t>WARTOŚĆ ZAKRES PODSTAWOWY ZAMÓWIENIA:</t>
  </si>
  <si>
    <t>2. ZAKRES ZAMÓWIENIA W FORMULE OPCJI:</t>
  </si>
  <si>
    <t>PODBUDOWY i NAWIERZCHNIE - jezdnia drogi - lokalne nakładki</t>
  </si>
  <si>
    <t>OGÓŁEM ZAKRES ZAMÓWIENIA W FORMULE OPCJI:</t>
  </si>
  <si>
    <t>WARTOŚĆ ZAKRES ZAMÓWIENIA W FORMULE OPCJI:</t>
  </si>
  <si>
    <t xml:space="preserve">UWAGA: Plik należy podpisać kwalifikowanym podpisem elektronicznym lub podpisem zaufanym lub elektronicznym podpisem osobistym przez osobę/osoby uprawnioną/-ne do składania oświadczeń woli w imieniu Wykonawcy/ 
Wykonawców wspólnie ubiegających się o zamówienie
</t>
  </si>
  <si>
    <t>Warstwa wiążąca z betonu asfaltowego AC 16 W  KR3 o grubości po zagęszczeniu 6 cm (jezdnia)</t>
  </si>
  <si>
    <t>Wykonanie oznakowania poziomego cienkowarstwowe: P-13-  (zjazdy na DG ok 19.0m) - lokalizacja oznakowania wg wskazań ZDP w Kętrzynie</t>
  </si>
  <si>
    <r>
      <t>3. Wartość całkowita zamówienia</t>
    </r>
    <r>
      <rPr>
        <sz val="14"/>
        <color theme="1"/>
        <rFont val="Calibri"/>
        <family val="2"/>
        <charset val="238"/>
        <scheme val="minor"/>
      </rPr>
      <t xml:space="preserve"> (do podania w formularzu oferty)</t>
    </r>
  </si>
  <si>
    <t>Umocnienie powierzchniowe poboczy kamieniem o szerokości do 1 m - obrukowanie na betonie C16/20 grubości 40cm na podsypce cementowo piaskowej 1:4 10 cm; srt L = 6m (w obrębie przepustu); str. P = 82m + 6m (w obrębie przepustu)</t>
  </si>
  <si>
    <t>D-07.05.01</t>
  </si>
  <si>
    <t>Bariery ochronne stalowe N2W3A: 1) str. L  (108m: 2*12 + 21 sekcji po 4m); 2) str. P (28m: 2*12+1 sekcja po 4m)</t>
  </si>
  <si>
    <t>mb</t>
  </si>
  <si>
    <r>
      <rPr>
        <b/>
        <sz val="11"/>
        <color rgb="FFFF0000"/>
        <rFont val="Calibri"/>
        <family val="2"/>
        <charset val="238"/>
        <scheme val="minor"/>
      </rPr>
      <t xml:space="preserve">MODYFIKACJA Z 15.04.2025R. </t>
    </r>
    <r>
      <rPr>
        <b/>
        <sz val="11"/>
        <color theme="1"/>
        <rFont val="Calibri"/>
        <family val="2"/>
        <charset val="238"/>
        <scheme val="minor"/>
      </rPr>
      <t>Zał. nr 1a do SWZ</t>
    </r>
  </si>
  <si>
    <r>
      <t xml:space="preserve">Wykonanie poboczy z mieszanki kruszyw łamanych 0-31,5, C </t>
    </r>
    <r>
      <rPr>
        <vertAlign val="subscript"/>
        <sz val="10"/>
        <rFont val="Calibri"/>
        <family val="2"/>
        <charset val="238"/>
        <scheme val="minor"/>
      </rPr>
      <t xml:space="preserve">50/30 </t>
    </r>
    <r>
      <rPr>
        <sz val="10"/>
        <rFont val="Calibri"/>
        <family val="2"/>
        <charset val="238"/>
        <scheme val="minor"/>
      </rPr>
      <t>stabilizowanych mechanicznie - o szerokości 1 m, grubości 30 cm
str. P = 12m; str. L = 12m + 92m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</si>
</sst>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 wrapText="1"/>
    </xf>
    <xf numFmtId="2" fontId="8" fillId="0" borderId="6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0" fontId="2" fillId="0" borderId="0" xfId="0" applyFont="1"/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16" fontId="5" fillId="7" borderId="1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7" borderId="3" xfId="1" applyFont="1" applyFill="1" applyBorder="1" applyAlignment="1">
      <alignment horizontal="left" vertical="center" wrapText="1"/>
    </xf>
    <xf numFmtId="4" fontId="13" fillId="3" borderId="4" xfId="1" applyNumberFormat="1" applyFont="1" applyFill="1" applyBorder="1" applyAlignment="1">
      <alignment horizontal="center" vertical="center"/>
    </xf>
    <xf numFmtId="0" fontId="15" fillId="0" borderId="0" xfId="0" applyFont="1"/>
    <xf numFmtId="4" fontId="13" fillId="3" borderId="1" xfId="1" applyNumberFormat="1" applyFont="1" applyFill="1" applyBorder="1" applyAlignment="1">
      <alignment horizontal="center" vertical="center"/>
    </xf>
    <xf numFmtId="4" fontId="13" fillId="8" borderId="4" xfId="1" applyNumberFormat="1" applyFont="1" applyFill="1" applyBorder="1" applyAlignment="1">
      <alignment horizontal="center" vertical="center"/>
    </xf>
    <xf numFmtId="4" fontId="13" fillId="8" borderId="1" xfId="1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4" fontId="19" fillId="0" borderId="1" xfId="1" applyNumberFormat="1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 wrapText="1"/>
    </xf>
    <xf numFmtId="2" fontId="19" fillId="0" borderId="5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4" fontId="6" fillId="7" borderId="1" xfId="1" applyNumberFormat="1" applyFont="1" applyFill="1" applyBorder="1" applyAlignment="1">
      <alignment horizontal="center" vertical="center"/>
    </xf>
    <xf numFmtId="2" fontId="6" fillId="7" borderId="1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wrapText="1"/>
    </xf>
    <xf numFmtId="0" fontId="1" fillId="0" borderId="0" xfId="0" applyFont="1" applyAlignment="1">
      <alignment horizontal="right" wrapText="1"/>
    </xf>
    <xf numFmtId="0" fontId="13" fillId="2" borderId="3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5" fillId="8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8" borderId="1" xfId="1" applyFont="1" applyFill="1" applyBorder="1" applyAlignment="1">
      <alignment horizontal="right" vertical="center"/>
    </xf>
    <xf numFmtId="0" fontId="13" fillId="8" borderId="4" xfId="1" applyFont="1" applyFill="1" applyBorder="1" applyAlignment="1">
      <alignment horizontal="right" vertical="center"/>
    </xf>
    <xf numFmtId="0" fontId="14" fillId="2" borderId="7" xfId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right"/>
    </xf>
    <xf numFmtId="0" fontId="13" fillId="3" borderId="1" xfId="1" applyFont="1" applyFill="1" applyBorder="1" applyAlignment="1">
      <alignment horizontal="right" vertical="center"/>
    </xf>
    <xf numFmtId="0" fontId="13" fillId="3" borderId="4" xfId="1" applyFont="1" applyFill="1" applyBorder="1" applyAlignment="1">
      <alignment horizontal="right" vertical="center"/>
    </xf>
    <xf numFmtId="0" fontId="13" fillId="2" borderId="0" xfId="1" applyFont="1" applyFill="1" applyAlignment="1">
      <alignment horizontal="left" vertical="center" wrapText="1"/>
    </xf>
  </cellXfs>
  <cellStyles count="2">
    <cellStyle name="Normalny" xfId="0" builtinId="0"/>
    <cellStyle name="Normalny 2" xfId="1" xr:uid="{2CF0820E-CCFB-4D13-9937-CCF3D7558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C3AC-9A39-492E-BDFF-1536E95B177E}">
  <dimension ref="A1:M127"/>
  <sheetViews>
    <sheetView tabSelected="1" view="pageBreakPreview" zoomScaleNormal="100" zoomScaleSheetLayoutView="100" workbookViewId="0">
      <selection activeCell="A77" sqref="A77:G78"/>
    </sheetView>
  </sheetViews>
  <sheetFormatPr defaultRowHeight="15" x14ac:dyDescent="0.25"/>
  <cols>
    <col min="1" max="1" width="7.28515625" customWidth="1"/>
    <col min="2" max="2" width="15.5703125" customWidth="1"/>
    <col min="3" max="3" width="104.140625" customWidth="1"/>
    <col min="4" max="4" width="7.42578125" customWidth="1"/>
    <col min="5" max="6" width="10.7109375" customWidth="1"/>
    <col min="7" max="7" width="12.7109375" customWidth="1"/>
  </cols>
  <sheetData>
    <row r="1" spans="1:13" x14ac:dyDescent="0.25">
      <c r="D1" s="56" t="s">
        <v>107</v>
      </c>
      <c r="E1" s="56"/>
      <c r="F1" s="56"/>
      <c r="G1" s="56"/>
    </row>
    <row r="3" spans="1:13" ht="23.25" x14ac:dyDescent="0.35">
      <c r="A3" s="65" t="s">
        <v>82</v>
      </c>
      <c r="B3" s="65"/>
      <c r="C3" s="65"/>
      <c r="D3" s="65"/>
      <c r="E3" s="65"/>
      <c r="F3" s="65"/>
      <c r="G3" s="65"/>
      <c r="H3" s="24"/>
      <c r="I3" s="24"/>
      <c r="J3" s="24"/>
      <c r="K3" s="24"/>
      <c r="L3" s="24"/>
      <c r="M3" s="24"/>
    </row>
    <row r="5" spans="1:13" ht="52.5" customHeight="1" x14ac:dyDescent="0.25">
      <c r="A5" s="61" t="s">
        <v>87</v>
      </c>
      <c r="B5" s="61"/>
      <c r="C5" s="61"/>
      <c r="D5" s="61"/>
      <c r="E5" s="61"/>
      <c r="F5" s="61"/>
      <c r="G5" s="61"/>
    </row>
    <row r="7" spans="1:13" ht="18.75" x14ac:dyDescent="0.3">
      <c r="A7" s="63" t="s">
        <v>88</v>
      </c>
      <c r="B7" s="64"/>
      <c r="C7" s="64"/>
      <c r="D7" s="64"/>
      <c r="E7" s="64"/>
      <c r="F7" s="64"/>
      <c r="G7" s="64"/>
    </row>
    <row r="8" spans="1:13" ht="15" customHeight="1" x14ac:dyDescent="0.25">
      <c r="A8" s="62" t="s">
        <v>92</v>
      </c>
      <c r="B8" s="62" t="s">
        <v>0</v>
      </c>
      <c r="C8" s="62" t="s">
        <v>1</v>
      </c>
      <c r="D8" s="62" t="s">
        <v>2</v>
      </c>
      <c r="E8" s="62" t="s">
        <v>3</v>
      </c>
      <c r="F8" s="62" t="s">
        <v>4</v>
      </c>
      <c r="G8" s="62" t="s">
        <v>5</v>
      </c>
    </row>
    <row r="9" spans="1:13" x14ac:dyDescent="0.25">
      <c r="A9" s="62"/>
      <c r="B9" s="62"/>
      <c r="C9" s="62"/>
      <c r="D9" s="62"/>
      <c r="E9" s="62"/>
      <c r="F9" s="62"/>
      <c r="G9" s="62"/>
    </row>
    <row r="10" spans="1:13" x14ac:dyDescent="0.25">
      <c r="A10" s="1">
        <v>1</v>
      </c>
      <c r="B10" s="1">
        <v>2</v>
      </c>
      <c r="C10" s="2">
        <v>3</v>
      </c>
      <c r="D10" s="2">
        <v>4</v>
      </c>
      <c r="E10" s="2">
        <v>5</v>
      </c>
      <c r="F10" s="1">
        <v>6</v>
      </c>
      <c r="G10" s="1">
        <v>7</v>
      </c>
    </row>
    <row r="11" spans="1:13" ht="15.75" x14ac:dyDescent="0.25">
      <c r="A11" s="57" t="s">
        <v>65</v>
      </c>
      <c r="B11" s="58"/>
      <c r="C11" s="58"/>
      <c r="D11" s="58"/>
      <c r="E11" s="59"/>
      <c r="F11" s="34"/>
      <c r="G11" s="34"/>
    </row>
    <row r="12" spans="1:13" x14ac:dyDescent="0.25">
      <c r="A12" s="29" t="s">
        <v>6</v>
      </c>
      <c r="B12" s="29" t="s">
        <v>7</v>
      </c>
      <c r="C12" s="30" t="s">
        <v>8</v>
      </c>
      <c r="D12" s="31"/>
      <c r="E12" s="31"/>
      <c r="F12" s="31"/>
      <c r="G12" s="31"/>
    </row>
    <row r="13" spans="1:13" ht="25.5" x14ac:dyDescent="0.25">
      <c r="A13" s="3">
        <v>1</v>
      </c>
      <c r="B13" s="4" t="s">
        <v>9</v>
      </c>
      <c r="C13" s="5" t="s">
        <v>10</v>
      </c>
      <c r="D13" s="3" t="s">
        <v>11</v>
      </c>
      <c r="E13" s="6">
        <v>0.12</v>
      </c>
      <c r="F13" s="7"/>
      <c r="G13" s="7">
        <f>E13*F13</f>
        <v>0</v>
      </c>
    </row>
    <row r="14" spans="1:13" x14ac:dyDescent="0.25">
      <c r="A14" s="29" t="s">
        <v>12</v>
      </c>
      <c r="B14" s="32" t="s">
        <v>13</v>
      </c>
      <c r="C14" s="31" t="s">
        <v>14</v>
      </c>
      <c r="D14" s="31"/>
      <c r="E14" s="31"/>
      <c r="F14" s="31"/>
      <c r="G14" s="31"/>
    </row>
    <row r="15" spans="1:13" x14ac:dyDescent="0.25">
      <c r="A15" s="3">
        <v>2</v>
      </c>
      <c r="B15" s="3" t="s">
        <v>15</v>
      </c>
      <c r="C15" s="5" t="s">
        <v>16</v>
      </c>
      <c r="D15" s="3" t="s">
        <v>17</v>
      </c>
      <c r="E15" s="8">
        <v>667</v>
      </c>
      <c r="F15" s="9"/>
      <c r="G15" s="7">
        <f t="shared" ref="G15:G20" si="0">E15*F15</f>
        <v>0</v>
      </c>
    </row>
    <row r="16" spans="1:13" x14ac:dyDescent="0.25">
      <c r="A16" s="3">
        <v>3</v>
      </c>
      <c r="B16" s="3" t="s">
        <v>18</v>
      </c>
      <c r="C16" s="5" t="s">
        <v>19</v>
      </c>
      <c r="D16" s="3" t="s">
        <v>17</v>
      </c>
      <c r="E16" s="8">
        <v>667</v>
      </c>
      <c r="F16" s="10"/>
      <c r="G16" s="7">
        <f t="shared" si="0"/>
        <v>0</v>
      </c>
    </row>
    <row r="17" spans="1:7" x14ac:dyDescent="0.25">
      <c r="A17" s="3">
        <v>4</v>
      </c>
      <c r="B17" s="4" t="s">
        <v>20</v>
      </c>
      <c r="C17" s="5" t="s">
        <v>21</v>
      </c>
      <c r="D17" s="3" t="s">
        <v>17</v>
      </c>
      <c r="E17" s="8">
        <v>667</v>
      </c>
      <c r="F17" s="10"/>
      <c r="G17" s="7">
        <f t="shared" si="0"/>
        <v>0</v>
      </c>
    </row>
    <row r="18" spans="1:7" x14ac:dyDescent="0.25">
      <c r="A18" s="3">
        <v>5</v>
      </c>
      <c r="B18" s="3" t="s">
        <v>22</v>
      </c>
      <c r="C18" s="5" t="s">
        <v>23</v>
      </c>
      <c r="D18" s="3" t="s">
        <v>17</v>
      </c>
      <c r="E18" s="8">
        <v>667</v>
      </c>
      <c r="F18" s="7"/>
      <c r="G18" s="7">
        <f t="shared" si="0"/>
        <v>0</v>
      </c>
    </row>
    <row r="19" spans="1:7" x14ac:dyDescent="0.25">
      <c r="A19" s="3">
        <v>6</v>
      </c>
      <c r="B19" s="3" t="s">
        <v>24</v>
      </c>
      <c r="C19" s="5" t="s">
        <v>25</v>
      </c>
      <c r="D19" s="3" t="s">
        <v>17</v>
      </c>
      <c r="E19" s="8">
        <v>667</v>
      </c>
      <c r="F19" s="11"/>
      <c r="G19" s="7">
        <f t="shared" si="0"/>
        <v>0</v>
      </c>
    </row>
    <row r="20" spans="1:7" ht="25.5" x14ac:dyDescent="0.25">
      <c r="A20" s="12">
        <v>7</v>
      </c>
      <c r="B20" s="12" t="s">
        <v>26</v>
      </c>
      <c r="C20" s="13" t="s">
        <v>27</v>
      </c>
      <c r="D20" s="12" t="s">
        <v>17</v>
      </c>
      <c r="E20" s="14">
        <f>2*12</f>
        <v>24</v>
      </c>
      <c r="F20" s="15"/>
      <c r="G20" s="7">
        <f t="shared" si="0"/>
        <v>0</v>
      </c>
    </row>
    <row r="21" spans="1:7" x14ac:dyDescent="0.25">
      <c r="A21" s="29" t="s">
        <v>12</v>
      </c>
      <c r="B21" s="29" t="s">
        <v>28</v>
      </c>
      <c r="C21" s="31" t="s">
        <v>29</v>
      </c>
      <c r="D21" s="31"/>
      <c r="E21" s="31"/>
      <c r="F21" s="31"/>
      <c r="G21" s="31"/>
    </row>
    <row r="22" spans="1:7" x14ac:dyDescent="0.25">
      <c r="A22" s="3">
        <v>8</v>
      </c>
      <c r="B22" s="4" t="s">
        <v>30</v>
      </c>
      <c r="C22" s="5" t="s">
        <v>31</v>
      </c>
      <c r="D22" s="16" t="s">
        <v>17</v>
      </c>
      <c r="E22" s="17">
        <v>34</v>
      </c>
      <c r="F22" s="7"/>
      <c r="G22" s="7">
        <f t="shared" ref="G22:G28" si="1">E22*F22</f>
        <v>0</v>
      </c>
    </row>
    <row r="23" spans="1:7" ht="25.5" x14ac:dyDescent="0.25">
      <c r="A23" s="3">
        <v>9</v>
      </c>
      <c r="B23" s="4" t="s">
        <v>32</v>
      </c>
      <c r="C23" s="5" t="s">
        <v>33</v>
      </c>
      <c r="D23" s="3" t="s">
        <v>17</v>
      </c>
      <c r="E23" s="18">
        <v>34</v>
      </c>
      <c r="F23" s="7"/>
      <c r="G23" s="7">
        <f t="shared" si="1"/>
        <v>0</v>
      </c>
    </row>
    <row r="24" spans="1:7" ht="15.75" customHeight="1" x14ac:dyDescent="0.25">
      <c r="A24" s="3">
        <v>10</v>
      </c>
      <c r="B24" s="3" t="s">
        <v>34</v>
      </c>
      <c r="C24" s="5" t="s">
        <v>35</v>
      </c>
      <c r="D24" s="3" t="s">
        <v>17</v>
      </c>
      <c r="E24" s="18">
        <v>34</v>
      </c>
      <c r="F24" s="11"/>
      <c r="G24" s="7">
        <f t="shared" si="1"/>
        <v>0</v>
      </c>
    </row>
    <row r="25" spans="1:7" x14ac:dyDescent="0.25">
      <c r="A25" s="3">
        <v>11</v>
      </c>
      <c r="B25" s="3" t="s">
        <v>18</v>
      </c>
      <c r="C25" s="5" t="s">
        <v>19</v>
      </c>
      <c r="D25" s="3" t="s">
        <v>17</v>
      </c>
      <c r="E25" s="8">
        <v>34</v>
      </c>
      <c r="F25" s="10"/>
      <c r="G25" s="7">
        <f t="shared" si="1"/>
        <v>0</v>
      </c>
    </row>
    <row r="26" spans="1:7" x14ac:dyDescent="0.25">
      <c r="A26" s="3">
        <v>12</v>
      </c>
      <c r="B26" s="4" t="s">
        <v>20</v>
      </c>
      <c r="C26" s="5" t="s">
        <v>21</v>
      </c>
      <c r="D26" s="3" t="s">
        <v>17</v>
      </c>
      <c r="E26" s="8">
        <v>34</v>
      </c>
      <c r="F26" s="10"/>
      <c r="G26" s="7">
        <f t="shared" si="1"/>
        <v>0</v>
      </c>
    </row>
    <row r="27" spans="1:7" x14ac:dyDescent="0.25">
      <c r="A27" s="3">
        <v>13</v>
      </c>
      <c r="B27" s="3" t="s">
        <v>22</v>
      </c>
      <c r="C27" s="5" t="s">
        <v>23</v>
      </c>
      <c r="D27" s="3" t="s">
        <v>17</v>
      </c>
      <c r="E27" s="8">
        <v>34</v>
      </c>
      <c r="F27" s="7"/>
      <c r="G27" s="7">
        <f t="shared" si="1"/>
        <v>0</v>
      </c>
    </row>
    <row r="28" spans="1:7" x14ac:dyDescent="0.25">
      <c r="A28" s="3">
        <v>14</v>
      </c>
      <c r="B28" s="3" t="s">
        <v>36</v>
      </c>
      <c r="C28" s="5" t="s">
        <v>37</v>
      </c>
      <c r="D28" s="3" t="s">
        <v>17</v>
      </c>
      <c r="E28" s="8">
        <f>E25</f>
        <v>34</v>
      </c>
      <c r="F28" s="19"/>
      <c r="G28" s="7">
        <f t="shared" si="1"/>
        <v>0</v>
      </c>
    </row>
    <row r="29" spans="1:7" x14ac:dyDescent="0.25">
      <c r="A29" s="29" t="s">
        <v>38</v>
      </c>
      <c r="B29" s="29" t="s">
        <v>39</v>
      </c>
      <c r="C29" s="31" t="s">
        <v>40</v>
      </c>
      <c r="D29" s="31"/>
      <c r="E29" s="31"/>
      <c r="F29" s="33"/>
      <c r="G29" s="31"/>
    </row>
    <row r="30" spans="1:7" ht="25.5" x14ac:dyDescent="0.25">
      <c r="A30" s="3">
        <v>15</v>
      </c>
      <c r="B30" s="3" t="s">
        <v>41</v>
      </c>
      <c r="C30" s="5" t="s">
        <v>42</v>
      </c>
      <c r="D30" s="3" t="s">
        <v>17</v>
      </c>
      <c r="E30" s="18">
        <f>(40+15)*1</f>
        <v>55</v>
      </c>
      <c r="F30" s="10"/>
      <c r="G30" s="7">
        <f>E30*F30</f>
        <v>0</v>
      </c>
    </row>
    <row r="31" spans="1:7" ht="27" x14ac:dyDescent="0.25">
      <c r="A31" s="3">
        <v>16</v>
      </c>
      <c r="B31" s="3" t="s">
        <v>43</v>
      </c>
      <c r="C31" s="5" t="s">
        <v>83</v>
      </c>
      <c r="D31" s="3" t="s">
        <v>17</v>
      </c>
      <c r="E31" s="18">
        <f>190*0.75</f>
        <v>142.5</v>
      </c>
      <c r="F31" s="20"/>
      <c r="G31" s="7">
        <f t="shared" ref="G31:G33" si="2">E31*F31</f>
        <v>0</v>
      </c>
    </row>
    <row r="32" spans="1:7" ht="25.5" x14ac:dyDescent="0.25">
      <c r="A32" s="3">
        <v>17</v>
      </c>
      <c r="B32" s="3" t="s">
        <v>44</v>
      </c>
      <c r="C32" s="21" t="s">
        <v>84</v>
      </c>
      <c r="D32" s="3" t="s">
        <v>17</v>
      </c>
      <c r="E32" s="8">
        <v>1.05</v>
      </c>
      <c r="F32" s="9"/>
      <c r="G32" s="7">
        <f t="shared" si="2"/>
        <v>0</v>
      </c>
    </row>
    <row r="33" spans="1:7" x14ac:dyDescent="0.25">
      <c r="A33" s="3">
        <v>18</v>
      </c>
      <c r="B33" s="3" t="s">
        <v>45</v>
      </c>
      <c r="C33" s="5" t="s">
        <v>85</v>
      </c>
      <c r="D33" s="3" t="s">
        <v>46</v>
      </c>
      <c r="E33" s="8">
        <v>5</v>
      </c>
      <c r="F33" s="9"/>
      <c r="G33" s="7">
        <f t="shared" si="2"/>
        <v>0</v>
      </c>
    </row>
    <row r="34" spans="1:7" ht="15" customHeight="1" x14ac:dyDescent="0.25">
      <c r="A34" s="60" t="s">
        <v>64</v>
      </c>
      <c r="B34" s="60"/>
      <c r="C34" s="60"/>
      <c r="D34" s="60"/>
      <c r="E34" s="60"/>
      <c r="F34" s="35"/>
      <c r="G34" s="35"/>
    </row>
    <row r="35" spans="1:7" x14ac:dyDescent="0.25">
      <c r="A35" s="29" t="s">
        <v>12</v>
      </c>
      <c r="B35" s="29" t="s">
        <v>28</v>
      </c>
      <c r="C35" s="31" t="s">
        <v>48</v>
      </c>
      <c r="D35" s="31"/>
      <c r="E35" s="31"/>
      <c r="F35" s="33"/>
      <c r="G35" s="31"/>
    </row>
    <row r="36" spans="1:7" x14ac:dyDescent="0.25">
      <c r="A36" s="3">
        <v>1</v>
      </c>
      <c r="B36" s="3" t="s">
        <v>15</v>
      </c>
      <c r="C36" s="5" t="s">
        <v>16</v>
      </c>
      <c r="D36" s="3" t="s">
        <v>17</v>
      </c>
      <c r="E36" s="8">
        <f>50*5.5</f>
        <v>275</v>
      </c>
      <c r="F36" s="9"/>
      <c r="G36" s="7">
        <f t="shared" ref="G36:G40" si="3">E36*F36</f>
        <v>0</v>
      </c>
    </row>
    <row r="37" spans="1:7" x14ac:dyDescent="0.25">
      <c r="A37" s="3">
        <v>2</v>
      </c>
      <c r="B37" s="3" t="s">
        <v>18</v>
      </c>
      <c r="C37" s="5" t="s">
        <v>19</v>
      </c>
      <c r="D37" s="3" t="s">
        <v>17</v>
      </c>
      <c r="E37" s="8">
        <f>50*5.5</f>
        <v>275</v>
      </c>
      <c r="F37" s="10"/>
      <c r="G37" s="7">
        <f t="shared" si="3"/>
        <v>0</v>
      </c>
    </row>
    <row r="38" spans="1:7" x14ac:dyDescent="0.25">
      <c r="A38" s="3">
        <v>3</v>
      </c>
      <c r="B38" s="4" t="s">
        <v>20</v>
      </c>
      <c r="C38" s="5" t="s">
        <v>21</v>
      </c>
      <c r="D38" s="3" t="s">
        <v>17</v>
      </c>
      <c r="E38" s="8">
        <f>50*5.5</f>
        <v>275</v>
      </c>
      <c r="F38" s="10"/>
      <c r="G38" s="7">
        <f t="shared" si="3"/>
        <v>0</v>
      </c>
    </row>
    <row r="39" spans="1:7" x14ac:dyDescent="0.25">
      <c r="A39" s="3">
        <v>4</v>
      </c>
      <c r="B39" s="3" t="s">
        <v>22</v>
      </c>
      <c r="C39" s="5" t="s">
        <v>100</v>
      </c>
      <c r="D39" s="3" t="s">
        <v>17</v>
      </c>
      <c r="E39" s="8">
        <f>50*5.5</f>
        <v>275</v>
      </c>
      <c r="F39" s="7"/>
      <c r="G39" s="7">
        <f t="shared" si="3"/>
        <v>0</v>
      </c>
    </row>
    <row r="40" spans="1:7" x14ac:dyDescent="0.25">
      <c r="A40" s="3">
        <v>5</v>
      </c>
      <c r="B40" s="3" t="s">
        <v>24</v>
      </c>
      <c r="C40" s="5" t="s">
        <v>91</v>
      </c>
      <c r="D40" s="3" t="s">
        <v>17</v>
      </c>
      <c r="E40" s="8">
        <f>50*5.5</f>
        <v>275</v>
      </c>
      <c r="F40" s="11"/>
      <c r="G40" s="7">
        <f t="shared" si="3"/>
        <v>0</v>
      </c>
    </row>
    <row r="41" spans="1:7" x14ac:dyDescent="0.25">
      <c r="A41" s="29" t="s">
        <v>6</v>
      </c>
      <c r="B41" s="29" t="s">
        <v>7</v>
      </c>
      <c r="C41" s="30" t="s">
        <v>49</v>
      </c>
      <c r="D41" s="31"/>
      <c r="E41" s="31"/>
      <c r="F41" s="31"/>
      <c r="G41" s="31"/>
    </row>
    <row r="42" spans="1:7" ht="25.5" x14ac:dyDescent="0.25">
      <c r="A42" s="3">
        <v>6</v>
      </c>
      <c r="B42" s="4" t="s">
        <v>9</v>
      </c>
      <c r="C42" s="5" t="s">
        <v>10</v>
      </c>
      <c r="D42" s="3" t="s">
        <v>11</v>
      </c>
      <c r="E42" s="6">
        <v>0.12</v>
      </c>
      <c r="F42" s="7"/>
      <c r="G42" s="7">
        <f>E42*F42</f>
        <v>0</v>
      </c>
    </row>
    <row r="43" spans="1:7" x14ac:dyDescent="0.25">
      <c r="A43" s="29" t="s">
        <v>12</v>
      </c>
      <c r="B43" s="29" t="s">
        <v>28</v>
      </c>
      <c r="C43" s="31" t="s">
        <v>50</v>
      </c>
      <c r="D43" s="31"/>
      <c r="E43" s="31"/>
      <c r="F43" s="33"/>
      <c r="G43" s="31"/>
    </row>
    <row r="44" spans="1:7" x14ac:dyDescent="0.25">
      <c r="A44" s="3">
        <v>7</v>
      </c>
      <c r="B44" s="3" t="s">
        <v>18</v>
      </c>
      <c r="C44" s="5" t="s">
        <v>19</v>
      </c>
      <c r="D44" s="3" t="s">
        <v>17</v>
      </c>
      <c r="E44" s="8">
        <v>550</v>
      </c>
      <c r="F44" s="10"/>
      <c r="G44" s="7">
        <f t="shared" ref="G44:G52" si="4">E44*F44</f>
        <v>0</v>
      </c>
    </row>
    <row r="45" spans="1:7" x14ac:dyDescent="0.25">
      <c r="A45" s="3">
        <v>8</v>
      </c>
      <c r="B45" s="4" t="s">
        <v>20</v>
      </c>
      <c r="C45" s="5" t="s">
        <v>21</v>
      </c>
      <c r="D45" s="3" t="s">
        <v>17</v>
      </c>
      <c r="E45" s="8">
        <v>550</v>
      </c>
      <c r="F45" s="10"/>
      <c r="G45" s="7">
        <f t="shared" si="4"/>
        <v>0</v>
      </c>
    </row>
    <row r="46" spans="1:7" ht="25.5" x14ac:dyDescent="0.25">
      <c r="A46" s="3">
        <v>9</v>
      </c>
      <c r="B46" s="4" t="s">
        <v>51</v>
      </c>
      <c r="C46" s="5" t="s">
        <v>86</v>
      </c>
      <c r="D46" s="16" t="s">
        <v>17</v>
      </c>
      <c r="E46" s="22">
        <v>550</v>
      </c>
      <c r="F46" s="23"/>
      <c r="G46" s="7">
        <f t="shared" si="4"/>
        <v>0</v>
      </c>
    </row>
    <row r="47" spans="1:7" x14ac:dyDescent="0.25">
      <c r="A47" s="3">
        <v>10</v>
      </c>
      <c r="B47" s="3" t="s">
        <v>22</v>
      </c>
      <c r="C47" s="5" t="s">
        <v>90</v>
      </c>
      <c r="D47" s="3" t="s">
        <v>17</v>
      </c>
      <c r="E47" s="8">
        <v>550</v>
      </c>
      <c r="F47" s="7"/>
      <c r="G47" s="7">
        <f t="shared" si="4"/>
        <v>0</v>
      </c>
    </row>
    <row r="48" spans="1:7" x14ac:dyDescent="0.25">
      <c r="A48" s="3">
        <v>11</v>
      </c>
      <c r="B48" s="3" t="s">
        <v>24</v>
      </c>
      <c r="C48" s="5" t="s">
        <v>91</v>
      </c>
      <c r="D48" s="3" t="s">
        <v>17</v>
      </c>
      <c r="E48" s="8">
        <v>550</v>
      </c>
      <c r="F48" s="11"/>
      <c r="G48" s="7">
        <f t="shared" si="4"/>
        <v>0</v>
      </c>
    </row>
    <row r="49" spans="1:7" x14ac:dyDescent="0.25">
      <c r="A49" s="29" t="s">
        <v>38</v>
      </c>
      <c r="B49" s="29" t="s">
        <v>39</v>
      </c>
      <c r="C49" s="31" t="s">
        <v>40</v>
      </c>
      <c r="D49" s="52"/>
      <c r="E49" s="53"/>
      <c r="F49" s="54"/>
      <c r="G49" s="54"/>
    </row>
    <row r="50" spans="1:7" ht="25.5" x14ac:dyDescent="0.25">
      <c r="A50" s="3">
        <v>12</v>
      </c>
      <c r="B50" s="3" t="s">
        <v>41</v>
      </c>
      <c r="C50" s="5" t="s">
        <v>103</v>
      </c>
      <c r="D50" s="3" t="s">
        <v>17</v>
      </c>
      <c r="E50" s="18">
        <f>88+6</f>
        <v>94</v>
      </c>
      <c r="F50" s="7"/>
      <c r="G50" s="7">
        <f t="shared" si="4"/>
        <v>0</v>
      </c>
    </row>
    <row r="51" spans="1:7" ht="30.75" customHeight="1" x14ac:dyDescent="0.25">
      <c r="A51" s="3">
        <v>13</v>
      </c>
      <c r="B51" s="3" t="s">
        <v>43</v>
      </c>
      <c r="C51" s="5" t="s">
        <v>108</v>
      </c>
      <c r="D51" s="3" t="s">
        <v>17</v>
      </c>
      <c r="E51" s="18">
        <f>12+12+92</f>
        <v>116</v>
      </c>
      <c r="F51" s="7"/>
      <c r="G51" s="7">
        <f t="shared" si="4"/>
        <v>0</v>
      </c>
    </row>
    <row r="52" spans="1:7" x14ac:dyDescent="0.25">
      <c r="A52" s="3">
        <v>14</v>
      </c>
      <c r="B52" s="3" t="s">
        <v>104</v>
      </c>
      <c r="C52" s="5" t="s">
        <v>105</v>
      </c>
      <c r="D52" s="3" t="s">
        <v>106</v>
      </c>
      <c r="E52" s="8">
        <f>108+28</f>
        <v>136</v>
      </c>
      <c r="F52" s="7"/>
      <c r="G52" s="7">
        <f t="shared" si="4"/>
        <v>0</v>
      </c>
    </row>
    <row r="53" spans="1:7" ht="15" customHeight="1" x14ac:dyDescent="0.25">
      <c r="A53" s="60" t="s">
        <v>63</v>
      </c>
      <c r="B53" s="60"/>
      <c r="C53" s="60"/>
      <c r="D53" s="60"/>
      <c r="E53" s="60"/>
      <c r="F53" s="35"/>
      <c r="G53" s="35"/>
    </row>
    <row r="54" spans="1:7" x14ac:dyDescent="0.25">
      <c r="A54" s="29" t="s">
        <v>12</v>
      </c>
      <c r="B54" s="29" t="s">
        <v>28</v>
      </c>
      <c r="C54" s="31" t="s">
        <v>52</v>
      </c>
      <c r="D54" s="31"/>
      <c r="E54" s="31"/>
      <c r="F54" s="33"/>
      <c r="G54" s="31"/>
    </row>
    <row r="55" spans="1:7" x14ac:dyDescent="0.25">
      <c r="A55" s="29"/>
      <c r="B55" s="29"/>
      <c r="C55" s="38" t="s">
        <v>53</v>
      </c>
      <c r="D55" s="31"/>
      <c r="E55" s="31"/>
      <c r="F55" s="33"/>
      <c r="G55" s="36"/>
    </row>
    <row r="56" spans="1:7" x14ac:dyDescent="0.25">
      <c r="A56" s="3">
        <v>1</v>
      </c>
      <c r="B56" s="3" t="s">
        <v>15</v>
      </c>
      <c r="C56" s="5" t="s">
        <v>54</v>
      </c>
      <c r="D56" s="3" t="s">
        <v>17</v>
      </c>
      <c r="E56" s="8">
        <v>300</v>
      </c>
      <c r="F56" s="9"/>
      <c r="G56" s="7">
        <f t="shared" ref="G56:G59" si="5">E56*F56</f>
        <v>0</v>
      </c>
    </row>
    <row r="57" spans="1:7" x14ac:dyDescent="0.25">
      <c r="A57" s="3">
        <v>2</v>
      </c>
      <c r="B57" s="3" t="s">
        <v>18</v>
      </c>
      <c r="C57" s="5" t="s">
        <v>55</v>
      </c>
      <c r="D57" s="3" t="s">
        <v>17</v>
      </c>
      <c r="E57" s="18">
        <f>E56</f>
        <v>300</v>
      </c>
      <c r="F57" s="10"/>
      <c r="G57" s="7">
        <f t="shared" si="5"/>
        <v>0</v>
      </c>
    </row>
    <row r="58" spans="1:7" x14ac:dyDescent="0.25">
      <c r="A58" s="3">
        <v>3</v>
      </c>
      <c r="B58" s="4" t="s">
        <v>20</v>
      </c>
      <c r="C58" s="5" t="s">
        <v>56</v>
      </c>
      <c r="D58" s="3" t="s">
        <v>17</v>
      </c>
      <c r="E58" s="18">
        <f>E56</f>
        <v>300</v>
      </c>
      <c r="F58" s="10"/>
      <c r="G58" s="7">
        <f t="shared" si="5"/>
        <v>0</v>
      </c>
    </row>
    <row r="59" spans="1:7" x14ac:dyDescent="0.25">
      <c r="A59" s="3">
        <v>4</v>
      </c>
      <c r="B59" s="3" t="s">
        <v>36</v>
      </c>
      <c r="C59" s="5" t="s">
        <v>37</v>
      </c>
      <c r="D59" s="3" t="s">
        <v>17</v>
      </c>
      <c r="E59" s="8">
        <f>E56</f>
        <v>300</v>
      </c>
      <c r="F59" s="19"/>
      <c r="G59" s="7">
        <f t="shared" si="5"/>
        <v>0</v>
      </c>
    </row>
    <row r="60" spans="1:7" x14ac:dyDescent="0.25">
      <c r="A60" s="29"/>
      <c r="B60" s="29"/>
      <c r="C60" s="38" t="s">
        <v>57</v>
      </c>
      <c r="D60" s="31"/>
      <c r="E60" s="31"/>
      <c r="F60" s="33"/>
      <c r="G60" s="36"/>
    </row>
    <row r="61" spans="1:7" x14ac:dyDescent="0.25">
      <c r="A61" s="3">
        <v>5</v>
      </c>
      <c r="B61" s="3" t="s">
        <v>15</v>
      </c>
      <c r="C61" s="5" t="s">
        <v>58</v>
      </c>
      <c r="D61" s="3" t="s">
        <v>17</v>
      </c>
      <c r="E61" s="8">
        <f>4*5*50</f>
        <v>1000</v>
      </c>
      <c r="F61" s="9"/>
      <c r="G61" s="7">
        <f t="shared" ref="G61:G64" si="6">E61*F61</f>
        <v>0</v>
      </c>
    </row>
    <row r="62" spans="1:7" x14ac:dyDescent="0.25">
      <c r="A62" s="3">
        <v>6</v>
      </c>
      <c r="B62" s="3" t="s">
        <v>18</v>
      </c>
      <c r="C62" s="5" t="s">
        <v>55</v>
      </c>
      <c r="D62" s="3" t="s">
        <v>17</v>
      </c>
      <c r="E62" s="18">
        <f>E61</f>
        <v>1000</v>
      </c>
      <c r="F62" s="10"/>
      <c r="G62" s="7">
        <f t="shared" si="6"/>
        <v>0</v>
      </c>
    </row>
    <row r="63" spans="1:7" x14ac:dyDescent="0.25">
      <c r="A63" s="3">
        <v>7</v>
      </c>
      <c r="B63" s="4" t="s">
        <v>20</v>
      </c>
      <c r="C63" s="5" t="s">
        <v>56</v>
      </c>
      <c r="D63" s="3" t="s">
        <v>17</v>
      </c>
      <c r="E63" s="18">
        <f>E61</f>
        <v>1000</v>
      </c>
      <c r="F63" s="10"/>
      <c r="G63" s="7">
        <f t="shared" si="6"/>
        <v>0</v>
      </c>
    </row>
    <row r="64" spans="1:7" x14ac:dyDescent="0.25">
      <c r="A64" s="3">
        <v>8</v>
      </c>
      <c r="B64" s="3" t="s">
        <v>36</v>
      </c>
      <c r="C64" s="5" t="s">
        <v>37</v>
      </c>
      <c r="D64" s="3" t="s">
        <v>17</v>
      </c>
      <c r="E64" s="8">
        <f>E61</f>
        <v>1000</v>
      </c>
      <c r="F64" s="19"/>
      <c r="G64" s="7">
        <f t="shared" si="6"/>
        <v>0</v>
      </c>
    </row>
    <row r="65" spans="1:7" x14ac:dyDescent="0.25">
      <c r="A65" s="29"/>
      <c r="B65" s="29"/>
      <c r="C65" s="30" t="s">
        <v>89</v>
      </c>
      <c r="D65" s="31"/>
      <c r="E65" s="31"/>
      <c r="F65" s="33"/>
      <c r="G65" s="36"/>
    </row>
    <row r="66" spans="1:7" ht="25.5" x14ac:dyDescent="0.25">
      <c r="A66" s="3">
        <v>9</v>
      </c>
      <c r="B66" s="3" t="s">
        <v>41</v>
      </c>
      <c r="C66" s="5" t="s">
        <v>61</v>
      </c>
      <c r="D66" s="3" t="s">
        <v>17</v>
      </c>
      <c r="E66" s="18">
        <f>6*50</f>
        <v>300</v>
      </c>
      <c r="F66" s="10"/>
      <c r="G66" s="7">
        <f t="shared" ref="G66:G67" si="7">E66*F66</f>
        <v>0</v>
      </c>
    </row>
    <row r="67" spans="1:7" ht="16.5" customHeight="1" x14ac:dyDescent="0.25">
      <c r="A67" s="3">
        <v>10</v>
      </c>
      <c r="B67" s="3" t="s">
        <v>43</v>
      </c>
      <c r="C67" s="5" t="s">
        <v>62</v>
      </c>
      <c r="D67" s="3" t="s">
        <v>17</v>
      </c>
      <c r="E67" s="18">
        <f>5000*0.5</f>
        <v>2500</v>
      </c>
      <c r="F67" s="20"/>
      <c r="G67" s="7">
        <f t="shared" si="7"/>
        <v>0</v>
      </c>
    </row>
    <row r="68" spans="1:7" ht="15" customHeight="1" x14ac:dyDescent="0.25">
      <c r="A68" s="68" t="s">
        <v>68</v>
      </c>
      <c r="B68" s="68"/>
      <c r="C68" s="68"/>
      <c r="D68" s="68"/>
      <c r="E68" s="68"/>
      <c r="F68" s="37"/>
      <c r="G68" s="37"/>
    </row>
    <row r="69" spans="1:7" x14ac:dyDescent="0.25">
      <c r="A69" s="29" t="s">
        <v>12</v>
      </c>
      <c r="B69" s="29" t="s">
        <v>28</v>
      </c>
      <c r="C69" s="31" t="s">
        <v>52</v>
      </c>
      <c r="D69" s="31"/>
      <c r="E69" s="31"/>
      <c r="F69" s="33"/>
      <c r="G69" s="31"/>
    </row>
    <row r="70" spans="1:7" x14ac:dyDescent="0.25">
      <c r="A70" s="29"/>
      <c r="B70" s="29"/>
      <c r="C70" s="38" t="s">
        <v>53</v>
      </c>
      <c r="D70" s="31"/>
      <c r="E70" s="31"/>
      <c r="F70" s="33"/>
      <c r="G70" s="36"/>
    </row>
    <row r="71" spans="1:7" x14ac:dyDescent="0.25">
      <c r="A71" s="3">
        <v>1</v>
      </c>
      <c r="B71" s="3" t="s">
        <v>15</v>
      </c>
      <c r="C71" s="5" t="s">
        <v>66</v>
      </c>
      <c r="D71" s="3" t="s">
        <v>17</v>
      </c>
      <c r="E71" s="8">
        <f>20*40+10*80+10*200</f>
        <v>3600</v>
      </c>
      <c r="F71" s="9"/>
      <c r="G71" s="7">
        <f t="shared" ref="G71:G74" si="8">E71*F71</f>
        <v>0</v>
      </c>
    </row>
    <row r="72" spans="1:7" x14ac:dyDescent="0.25">
      <c r="A72" s="46">
        <v>2</v>
      </c>
      <c r="B72" s="46" t="s">
        <v>18</v>
      </c>
      <c r="C72" s="47" t="s">
        <v>55</v>
      </c>
      <c r="D72" s="46" t="s">
        <v>17</v>
      </c>
      <c r="E72" s="48">
        <v>3600</v>
      </c>
      <c r="F72" s="50"/>
      <c r="G72" s="49">
        <f t="shared" si="8"/>
        <v>0</v>
      </c>
    </row>
    <row r="73" spans="1:7" x14ac:dyDescent="0.25">
      <c r="A73" s="46">
        <v>3</v>
      </c>
      <c r="B73" s="51" t="s">
        <v>20</v>
      </c>
      <c r="C73" s="47" t="s">
        <v>56</v>
      </c>
      <c r="D73" s="46" t="s">
        <v>17</v>
      </c>
      <c r="E73" s="48">
        <v>3600</v>
      </c>
      <c r="F73" s="50"/>
      <c r="G73" s="49">
        <f t="shared" si="8"/>
        <v>0</v>
      </c>
    </row>
    <row r="74" spans="1:7" x14ac:dyDescent="0.25">
      <c r="A74" s="3">
        <v>4</v>
      </c>
      <c r="B74" s="3" t="s">
        <v>36</v>
      </c>
      <c r="C74" s="5" t="s">
        <v>37</v>
      </c>
      <c r="D74" s="3" t="s">
        <v>17</v>
      </c>
      <c r="E74" s="8">
        <f>E71</f>
        <v>3600</v>
      </c>
      <c r="F74" s="19"/>
      <c r="G74" s="7">
        <f t="shared" si="8"/>
        <v>0</v>
      </c>
    </row>
    <row r="75" spans="1:7" x14ac:dyDescent="0.25">
      <c r="A75" s="29"/>
      <c r="B75" s="29"/>
      <c r="C75" s="38" t="s">
        <v>57</v>
      </c>
      <c r="D75" s="31"/>
      <c r="E75" s="31"/>
      <c r="F75" s="33"/>
      <c r="G75" s="36"/>
    </row>
    <row r="76" spans="1:7" x14ac:dyDescent="0.25">
      <c r="A76" s="3">
        <v>5</v>
      </c>
      <c r="B76" s="3" t="s">
        <v>15</v>
      </c>
      <c r="C76" s="5" t="s">
        <v>58</v>
      </c>
      <c r="D76" s="3" t="s">
        <v>17</v>
      </c>
      <c r="E76" s="8">
        <f>5*(50*5)</f>
        <v>1250</v>
      </c>
      <c r="F76" s="9"/>
      <c r="G76" s="7">
        <f t="shared" ref="G76:G79" si="9">E76*F76</f>
        <v>0</v>
      </c>
    </row>
    <row r="77" spans="1:7" x14ac:dyDescent="0.25">
      <c r="A77" s="46">
        <v>6</v>
      </c>
      <c r="B77" s="46" t="s">
        <v>18</v>
      </c>
      <c r="C77" s="47" t="s">
        <v>55</v>
      </c>
      <c r="D77" s="46" t="s">
        <v>17</v>
      </c>
      <c r="E77" s="48">
        <v>1250</v>
      </c>
      <c r="F77" s="50"/>
      <c r="G77" s="49">
        <f t="shared" si="9"/>
        <v>0</v>
      </c>
    </row>
    <row r="78" spans="1:7" x14ac:dyDescent="0.25">
      <c r="A78" s="46">
        <v>7</v>
      </c>
      <c r="B78" s="51" t="s">
        <v>20</v>
      </c>
      <c r="C78" s="47" t="s">
        <v>56</v>
      </c>
      <c r="D78" s="46" t="s">
        <v>17</v>
      </c>
      <c r="E78" s="48">
        <v>1250</v>
      </c>
      <c r="F78" s="50"/>
      <c r="G78" s="49">
        <f t="shared" si="9"/>
        <v>0</v>
      </c>
    </row>
    <row r="79" spans="1:7" x14ac:dyDescent="0.25">
      <c r="A79" s="3">
        <v>8</v>
      </c>
      <c r="B79" s="3" t="s">
        <v>36</v>
      </c>
      <c r="C79" s="5" t="s">
        <v>37</v>
      </c>
      <c r="D79" s="3" t="s">
        <v>17</v>
      </c>
      <c r="E79" s="8">
        <f>E76</f>
        <v>1250</v>
      </c>
      <c r="F79" s="19"/>
      <c r="G79" s="7">
        <f t="shared" si="9"/>
        <v>0</v>
      </c>
    </row>
    <row r="80" spans="1:7" x14ac:dyDescent="0.25">
      <c r="A80" s="29" t="s">
        <v>59</v>
      </c>
      <c r="B80" s="29" t="s">
        <v>60</v>
      </c>
      <c r="C80" s="31" t="s">
        <v>89</v>
      </c>
      <c r="D80" s="31"/>
      <c r="E80" s="31"/>
      <c r="F80" s="33"/>
      <c r="G80" s="31"/>
    </row>
    <row r="81" spans="1:7" ht="18.75" customHeight="1" x14ac:dyDescent="0.25">
      <c r="A81" s="3">
        <v>9</v>
      </c>
      <c r="B81" s="3" t="s">
        <v>43</v>
      </c>
      <c r="C81" s="5" t="s">
        <v>67</v>
      </c>
      <c r="D81" s="3" t="s">
        <v>17</v>
      </c>
      <c r="E81" s="18">
        <f>(3046-2651)*1+(3291-3126)*1+(3776-3626)*2+(7117-4576)*2*0.75</f>
        <v>4671.5</v>
      </c>
      <c r="F81" s="20"/>
      <c r="G81" s="7">
        <f t="shared" ref="G81:G82" si="10">E81*F81</f>
        <v>0</v>
      </c>
    </row>
    <row r="82" spans="1:7" ht="18.75" customHeight="1" x14ac:dyDescent="0.25">
      <c r="A82" s="3">
        <v>10</v>
      </c>
      <c r="B82" s="3" t="s">
        <v>43</v>
      </c>
      <c r="C82" s="5" t="s">
        <v>62</v>
      </c>
      <c r="D82" s="3" t="s">
        <v>17</v>
      </c>
      <c r="E82" s="18">
        <f>((2651-1115)*2+(3126-3046)*2+(3291-3126)*1+(3626-3296)*2+(4576-3776)*2+(9138-7117)*2+(14488-9954)*2)*0.5*0.75</f>
        <v>7037.625</v>
      </c>
      <c r="F82" s="20"/>
      <c r="G82" s="7">
        <f t="shared" si="10"/>
        <v>0</v>
      </c>
    </row>
    <row r="83" spans="1:7" s="40" customFormat="1" ht="15.75" x14ac:dyDescent="0.25">
      <c r="A83" s="66" t="s">
        <v>93</v>
      </c>
      <c r="B83" s="66"/>
      <c r="C83" s="66"/>
      <c r="D83" s="66"/>
      <c r="E83" s="66"/>
      <c r="F83" s="67"/>
      <c r="G83" s="42">
        <f>SUM(G13:G82)</f>
        <v>0</v>
      </c>
    </row>
    <row r="84" spans="1:7" s="40" customFormat="1" ht="15.75" x14ac:dyDescent="0.25">
      <c r="A84" s="66" t="s">
        <v>47</v>
      </c>
      <c r="B84" s="66"/>
      <c r="C84" s="66"/>
      <c r="D84" s="66"/>
      <c r="E84" s="66"/>
      <c r="F84" s="66"/>
      <c r="G84" s="43">
        <f>G83/0.23</f>
        <v>0</v>
      </c>
    </row>
    <row r="85" spans="1:7" s="40" customFormat="1" ht="15.75" x14ac:dyDescent="0.25">
      <c r="A85" s="66" t="s">
        <v>94</v>
      </c>
      <c r="B85" s="66"/>
      <c r="C85" s="66"/>
      <c r="D85" s="66"/>
      <c r="E85" s="66"/>
      <c r="F85" s="66"/>
      <c r="G85" s="43">
        <f>G83+G84</f>
        <v>0</v>
      </c>
    </row>
    <row r="87" spans="1:7" ht="18.75" x14ac:dyDescent="0.3">
      <c r="A87" s="63" t="s">
        <v>95</v>
      </c>
      <c r="B87" s="69"/>
      <c r="C87" s="69"/>
    </row>
    <row r="88" spans="1:7" x14ac:dyDescent="0.25">
      <c r="A88" s="70"/>
      <c r="B88" s="70" t="s">
        <v>0</v>
      </c>
      <c r="C88" s="70" t="s">
        <v>1</v>
      </c>
      <c r="D88" s="70" t="s">
        <v>2</v>
      </c>
      <c r="E88" s="70" t="s">
        <v>3</v>
      </c>
      <c r="F88" s="70" t="s">
        <v>4</v>
      </c>
      <c r="G88" s="70" t="s">
        <v>5</v>
      </c>
    </row>
    <row r="89" spans="1:7" x14ac:dyDescent="0.25">
      <c r="A89" s="70"/>
      <c r="B89" s="70"/>
      <c r="C89" s="70"/>
      <c r="D89" s="70"/>
      <c r="E89" s="70"/>
      <c r="F89" s="70"/>
      <c r="G89" s="70"/>
    </row>
    <row r="90" spans="1:7" x14ac:dyDescent="0.25">
      <c r="A90" s="1">
        <v>1</v>
      </c>
      <c r="B90" s="1">
        <v>2</v>
      </c>
      <c r="C90" s="2">
        <v>3</v>
      </c>
      <c r="D90" s="2">
        <v>4</v>
      </c>
      <c r="E90" s="2">
        <v>5</v>
      </c>
      <c r="F90" s="1">
        <v>6</v>
      </c>
      <c r="G90" s="1">
        <v>7</v>
      </c>
    </row>
    <row r="91" spans="1:7" ht="15.75" x14ac:dyDescent="0.25">
      <c r="A91" s="57" t="s">
        <v>76</v>
      </c>
      <c r="B91" s="58"/>
      <c r="C91" s="58"/>
      <c r="D91" s="58"/>
      <c r="E91" s="59"/>
      <c r="F91" s="34"/>
      <c r="G91" s="34"/>
    </row>
    <row r="92" spans="1:7" x14ac:dyDescent="0.25">
      <c r="A92" s="25" t="s">
        <v>6</v>
      </c>
      <c r="B92" s="25" t="s">
        <v>7</v>
      </c>
      <c r="C92" s="26" t="s">
        <v>69</v>
      </c>
      <c r="D92" s="27"/>
      <c r="E92" s="27"/>
      <c r="F92" s="27"/>
      <c r="G92" s="27"/>
    </row>
    <row r="93" spans="1:7" ht="25.5" x14ac:dyDescent="0.25">
      <c r="A93" s="3">
        <v>1</v>
      </c>
      <c r="B93" s="4" t="s">
        <v>9</v>
      </c>
      <c r="C93" s="5" t="s">
        <v>10</v>
      </c>
      <c r="D93" s="3" t="s">
        <v>70</v>
      </c>
      <c r="E93" s="6">
        <v>1</v>
      </c>
      <c r="F93" s="7"/>
      <c r="G93" s="7">
        <f>E93*F93</f>
        <v>0</v>
      </c>
    </row>
    <row r="94" spans="1:7" x14ac:dyDescent="0.25">
      <c r="A94" s="25" t="s">
        <v>12</v>
      </c>
      <c r="B94" s="25" t="s">
        <v>28</v>
      </c>
      <c r="C94" s="27" t="s">
        <v>71</v>
      </c>
      <c r="D94" s="27"/>
      <c r="E94" s="27"/>
      <c r="F94" s="28"/>
      <c r="G94" s="27"/>
    </row>
    <row r="95" spans="1:7" ht="25.5" x14ac:dyDescent="0.25">
      <c r="A95" s="3">
        <v>2</v>
      </c>
      <c r="B95" s="4" t="s">
        <v>32</v>
      </c>
      <c r="C95" s="5" t="s">
        <v>72</v>
      </c>
      <c r="D95" s="3" t="s">
        <v>17</v>
      </c>
      <c r="E95" s="8">
        <f t="shared" ref="E95:E99" si="11">132.7+78.5</f>
        <v>211.2</v>
      </c>
      <c r="F95" s="7"/>
      <c r="G95" s="7">
        <f t="shared" ref="G95:G100" si="12">E95*F95</f>
        <v>0</v>
      </c>
    </row>
    <row r="96" spans="1:7" ht="15.75" customHeight="1" x14ac:dyDescent="0.25">
      <c r="A96" s="3">
        <v>3</v>
      </c>
      <c r="B96" s="3" t="s">
        <v>34</v>
      </c>
      <c r="C96" s="5" t="s">
        <v>73</v>
      </c>
      <c r="D96" s="3" t="s">
        <v>17</v>
      </c>
      <c r="E96" s="8">
        <f t="shared" si="11"/>
        <v>211.2</v>
      </c>
      <c r="F96" s="11"/>
      <c r="G96" s="7">
        <f t="shared" si="12"/>
        <v>0</v>
      </c>
    </row>
    <row r="97" spans="1:7" x14ac:dyDescent="0.25">
      <c r="A97" s="3">
        <v>4</v>
      </c>
      <c r="B97" s="3" t="s">
        <v>18</v>
      </c>
      <c r="C97" s="5" t="s">
        <v>19</v>
      </c>
      <c r="D97" s="3" t="s">
        <v>17</v>
      </c>
      <c r="E97" s="8">
        <f t="shared" si="11"/>
        <v>211.2</v>
      </c>
      <c r="F97" s="10"/>
      <c r="G97" s="7">
        <f t="shared" si="12"/>
        <v>0</v>
      </c>
    </row>
    <row r="98" spans="1:7" x14ac:dyDescent="0.25">
      <c r="A98" s="3">
        <v>5</v>
      </c>
      <c r="B98" s="4" t="s">
        <v>20</v>
      </c>
      <c r="C98" s="5" t="s">
        <v>21</v>
      </c>
      <c r="D98" s="3" t="s">
        <v>17</v>
      </c>
      <c r="E98" s="8">
        <f t="shared" si="11"/>
        <v>211.2</v>
      </c>
      <c r="F98" s="10"/>
      <c r="G98" s="7">
        <f t="shared" si="12"/>
        <v>0</v>
      </c>
    </row>
    <row r="99" spans="1:7" x14ac:dyDescent="0.25">
      <c r="A99" s="3">
        <v>6</v>
      </c>
      <c r="B99" s="3" t="s">
        <v>22</v>
      </c>
      <c r="C99" s="5" t="s">
        <v>100</v>
      </c>
      <c r="D99" s="3" t="s">
        <v>17</v>
      </c>
      <c r="E99" s="8">
        <f t="shared" si="11"/>
        <v>211.2</v>
      </c>
      <c r="F99" s="7"/>
      <c r="G99" s="7">
        <f t="shared" si="12"/>
        <v>0</v>
      </c>
    </row>
    <row r="100" spans="1:7" x14ac:dyDescent="0.25">
      <c r="A100" s="3">
        <v>7</v>
      </c>
      <c r="B100" s="3" t="s">
        <v>24</v>
      </c>
      <c r="C100" s="5" t="s">
        <v>91</v>
      </c>
      <c r="D100" s="3" t="s">
        <v>17</v>
      </c>
      <c r="E100" s="8">
        <f>132.7+78.5</f>
        <v>211.2</v>
      </c>
      <c r="F100" s="11"/>
      <c r="G100" s="7">
        <f t="shared" si="12"/>
        <v>0</v>
      </c>
    </row>
    <row r="101" spans="1:7" x14ac:dyDescent="0.25">
      <c r="A101" s="25" t="s">
        <v>38</v>
      </c>
      <c r="B101" s="25" t="s">
        <v>39</v>
      </c>
      <c r="C101" s="27" t="s">
        <v>74</v>
      </c>
      <c r="D101" s="27"/>
      <c r="E101" s="27"/>
      <c r="F101" s="28"/>
      <c r="G101" s="27"/>
    </row>
    <row r="102" spans="1:7" ht="25.5" x14ac:dyDescent="0.25">
      <c r="A102" s="3">
        <v>8</v>
      </c>
      <c r="B102" s="3" t="s">
        <v>41</v>
      </c>
      <c r="C102" s="5" t="s">
        <v>75</v>
      </c>
      <c r="D102" s="3" t="s">
        <v>17</v>
      </c>
      <c r="E102" s="18">
        <v>70</v>
      </c>
      <c r="F102" s="10"/>
      <c r="G102" s="7">
        <f t="shared" ref="G102:G103" si="13">E102*F102</f>
        <v>0</v>
      </c>
    </row>
    <row r="103" spans="1:7" ht="25.5" x14ac:dyDescent="0.25">
      <c r="A103" s="3">
        <v>9</v>
      </c>
      <c r="B103" s="3" t="s">
        <v>44</v>
      </c>
      <c r="C103" s="5" t="s">
        <v>101</v>
      </c>
      <c r="D103" s="3" t="s">
        <v>17</v>
      </c>
      <c r="E103" s="8">
        <f>19*0.2625</f>
        <v>4.9874999999999998</v>
      </c>
      <c r="F103" s="9"/>
      <c r="G103" s="7">
        <f t="shared" si="13"/>
        <v>0</v>
      </c>
    </row>
    <row r="104" spans="1:7" ht="15" customHeight="1" x14ac:dyDescent="0.25">
      <c r="A104" s="75" t="s">
        <v>78</v>
      </c>
      <c r="B104" s="75"/>
      <c r="C104" s="75"/>
      <c r="D104" s="75"/>
      <c r="E104" s="75"/>
      <c r="F104" s="35"/>
      <c r="G104" s="35"/>
    </row>
    <row r="105" spans="1:7" x14ac:dyDescent="0.25">
      <c r="A105" s="25" t="s">
        <v>12</v>
      </c>
      <c r="B105" s="25" t="s">
        <v>28</v>
      </c>
      <c r="C105" s="27" t="s">
        <v>96</v>
      </c>
      <c r="D105" s="27"/>
      <c r="E105" s="27"/>
      <c r="F105" s="28"/>
      <c r="G105" s="27"/>
    </row>
    <row r="106" spans="1:7" x14ac:dyDescent="0.25">
      <c r="A106" s="3">
        <v>1</v>
      </c>
      <c r="B106" s="3" t="s">
        <v>15</v>
      </c>
      <c r="C106" s="5" t="s">
        <v>77</v>
      </c>
      <c r="D106" s="3" t="s">
        <v>17</v>
      </c>
      <c r="E106" s="8">
        <f>5*300</f>
        <v>1500</v>
      </c>
      <c r="F106" s="9"/>
      <c r="G106" s="9">
        <f>E106*F106</f>
        <v>0</v>
      </c>
    </row>
    <row r="107" spans="1:7" x14ac:dyDescent="0.25">
      <c r="A107" s="3">
        <v>2</v>
      </c>
      <c r="B107" s="3" t="s">
        <v>18</v>
      </c>
      <c r="C107" s="5" t="s">
        <v>55</v>
      </c>
      <c r="D107" s="3" t="s">
        <v>17</v>
      </c>
      <c r="E107" s="8">
        <f>5*300</f>
        <v>1500</v>
      </c>
      <c r="F107" s="10"/>
      <c r="G107" s="9">
        <f t="shared" ref="G107:G109" si="14">E107*F107</f>
        <v>0</v>
      </c>
    </row>
    <row r="108" spans="1:7" x14ac:dyDescent="0.25">
      <c r="A108" s="3">
        <v>3</v>
      </c>
      <c r="B108" s="4" t="s">
        <v>20</v>
      </c>
      <c r="C108" s="5" t="s">
        <v>56</v>
      </c>
      <c r="D108" s="3" t="s">
        <v>17</v>
      </c>
      <c r="E108" s="8">
        <f>5*300</f>
        <v>1500</v>
      </c>
      <c r="F108" s="10"/>
      <c r="G108" s="9">
        <f t="shared" si="14"/>
        <v>0</v>
      </c>
    </row>
    <row r="109" spans="1:7" x14ac:dyDescent="0.25">
      <c r="A109" s="3">
        <v>4</v>
      </c>
      <c r="B109" s="3" t="s">
        <v>24</v>
      </c>
      <c r="C109" s="5" t="s">
        <v>91</v>
      </c>
      <c r="D109" s="3" t="s">
        <v>17</v>
      </c>
      <c r="E109" s="8">
        <f>5*300</f>
        <v>1500</v>
      </c>
      <c r="F109" s="11"/>
      <c r="G109" s="9">
        <f t="shared" si="14"/>
        <v>0</v>
      </c>
    </row>
    <row r="110" spans="1:7" x14ac:dyDescent="0.25">
      <c r="A110" s="25" t="s">
        <v>59</v>
      </c>
      <c r="B110" s="25" t="s">
        <v>60</v>
      </c>
      <c r="C110" s="27" t="s">
        <v>89</v>
      </c>
      <c r="D110" s="27"/>
      <c r="E110" s="27"/>
      <c r="F110" s="28"/>
      <c r="G110" s="27"/>
    </row>
    <row r="111" spans="1:7" ht="25.5" x14ac:dyDescent="0.25">
      <c r="A111" s="3">
        <v>5</v>
      </c>
      <c r="B111" s="3" t="s">
        <v>41</v>
      </c>
      <c r="C111" s="5" t="s">
        <v>61</v>
      </c>
      <c r="D111" s="3" t="s">
        <v>17</v>
      </c>
      <c r="E111" s="18">
        <v>300</v>
      </c>
      <c r="F111" s="10"/>
      <c r="G111" s="9">
        <f t="shared" ref="G111:G113" si="15">E111*F111</f>
        <v>0</v>
      </c>
    </row>
    <row r="112" spans="1:7" ht="17.25" customHeight="1" x14ac:dyDescent="0.25">
      <c r="A112" s="3">
        <v>6</v>
      </c>
      <c r="B112" s="3" t="s">
        <v>43</v>
      </c>
      <c r="C112" s="5" t="s">
        <v>67</v>
      </c>
      <c r="D112" s="3" t="s">
        <v>17</v>
      </c>
      <c r="E112" s="18">
        <v>200</v>
      </c>
      <c r="F112" s="20"/>
      <c r="G112" s="9">
        <f t="shared" si="15"/>
        <v>0</v>
      </c>
    </row>
    <row r="113" spans="1:7" ht="17.25" customHeight="1" x14ac:dyDescent="0.25">
      <c r="A113" s="3">
        <v>7</v>
      </c>
      <c r="B113" s="3" t="s">
        <v>43</v>
      </c>
      <c r="C113" s="5" t="s">
        <v>62</v>
      </c>
      <c r="D113" s="3" t="s">
        <v>17</v>
      </c>
      <c r="E113" s="18">
        <v>200</v>
      </c>
      <c r="F113" s="20"/>
      <c r="G113" s="9">
        <f t="shared" si="15"/>
        <v>0</v>
      </c>
    </row>
    <row r="114" spans="1:7" ht="15.75" x14ac:dyDescent="0.25">
      <c r="A114" s="73" t="s">
        <v>97</v>
      </c>
      <c r="B114" s="73"/>
      <c r="C114" s="73"/>
      <c r="D114" s="73"/>
      <c r="E114" s="73"/>
      <c r="F114" s="74"/>
      <c r="G114" s="39">
        <f>SUM(G93:G113)</f>
        <v>0</v>
      </c>
    </row>
    <row r="115" spans="1:7" ht="15.75" x14ac:dyDescent="0.25">
      <c r="A115" s="73" t="s">
        <v>47</v>
      </c>
      <c r="B115" s="73"/>
      <c r="C115" s="73"/>
      <c r="D115" s="73"/>
      <c r="E115" s="73"/>
      <c r="F115" s="73"/>
      <c r="G115" s="41">
        <f>G114*0.23</f>
        <v>0</v>
      </c>
    </row>
    <row r="116" spans="1:7" ht="15.75" x14ac:dyDescent="0.25">
      <c r="A116" s="73" t="s">
        <v>98</v>
      </c>
      <c r="B116" s="73"/>
      <c r="C116" s="73"/>
      <c r="D116" s="73"/>
      <c r="E116" s="73"/>
      <c r="F116" s="73"/>
      <c r="G116" s="41">
        <f>G114+G115</f>
        <v>0</v>
      </c>
    </row>
    <row r="119" spans="1:7" ht="18.75" x14ac:dyDescent="0.3">
      <c r="A119" s="63" t="s">
        <v>102</v>
      </c>
      <c r="B119" s="63"/>
      <c r="C119" s="63"/>
    </row>
    <row r="121" spans="1:7" ht="21.75" customHeight="1" x14ac:dyDescent="0.25">
      <c r="A121" s="71" t="s">
        <v>79</v>
      </c>
      <c r="B121" s="71"/>
      <c r="C121" s="71"/>
      <c r="D121" s="71"/>
      <c r="E121" s="71"/>
      <c r="F121" s="71"/>
      <c r="G121" s="44">
        <f>G85</f>
        <v>0</v>
      </c>
    </row>
    <row r="122" spans="1:7" ht="20.25" customHeight="1" x14ac:dyDescent="0.25">
      <c r="A122" s="71" t="s">
        <v>80</v>
      </c>
      <c r="B122" s="71"/>
      <c r="C122" s="71"/>
      <c r="D122" s="71"/>
      <c r="E122" s="71"/>
      <c r="F122" s="71"/>
      <c r="G122" s="44">
        <f>G116</f>
        <v>0</v>
      </c>
    </row>
    <row r="123" spans="1:7" ht="18.75" x14ac:dyDescent="0.3">
      <c r="A123" s="72" t="s">
        <v>81</v>
      </c>
      <c r="B123" s="72"/>
      <c r="C123" s="72"/>
      <c r="D123" s="72"/>
      <c r="E123" s="72"/>
      <c r="F123" s="72"/>
      <c r="G123" s="45">
        <f>SUM(G121:G122)</f>
        <v>0</v>
      </c>
    </row>
    <row r="126" spans="1:7" ht="15" customHeight="1" x14ac:dyDescent="0.25">
      <c r="A126" s="55" t="s">
        <v>99</v>
      </c>
      <c r="B126" s="55"/>
      <c r="C126" s="55"/>
    </row>
    <row r="127" spans="1:7" x14ac:dyDescent="0.25">
      <c r="A127" s="55"/>
      <c r="B127" s="55"/>
      <c r="C127" s="55"/>
    </row>
  </sheetData>
  <mergeCells count="36">
    <mergeCell ref="G88:G89"/>
    <mergeCell ref="A122:F122"/>
    <mergeCell ref="A123:F123"/>
    <mergeCell ref="A114:F114"/>
    <mergeCell ref="A115:F115"/>
    <mergeCell ref="A116:F116"/>
    <mergeCell ref="A119:C119"/>
    <mergeCell ref="A121:F121"/>
    <mergeCell ref="A91:E91"/>
    <mergeCell ref="A104:E104"/>
    <mergeCell ref="A84:F84"/>
    <mergeCell ref="A85:F85"/>
    <mergeCell ref="A68:E68"/>
    <mergeCell ref="A87:C87"/>
    <mergeCell ref="A88:A89"/>
    <mergeCell ref="B88:B89"/>
    <mergeCell ref="C88:C89"/>
    <mergeCell ref="D88:D89"/>
    <mergeCell ref="E88:E89"/>
    <mergeCell ref="F88:F89"/>
    <mergeCell ref="A126:C127"/>
    <mergeCell ref="D1:G1"/>
    <mergeCell ref="A11:E11"/>
    <mergeCell ref="A34:E34"/>
    <mergeCell ref="A5:G5"/>
    <mergeCell ref="A53:E53"/>
    <mergeCell ref="G8:G9"/>
    <mergeCell ref="A7:G7"/>
    <mergeCell ref="A8:A9"/>
    <mergeCell ref="B8:B9"/>
    <mergeCell ref="C8:C9"/>
    <mergeCell ref="D8:D9"/>
    <mergeCell ref="E8:E9"/>
    <mergeCell ref="F8:F9"/>
    <mergeCell ref="A3:G3"/>
    <mergeCell ref="A83:F83"/>
  </mergeCells>
  <pageMargins left="0.70866141732283472" right="0.51181102362204722" top="0.55118110236220474" bottom="0.39370078740157483" header="0" footer="0"/>
  <pageSetup paperSize="9" scale="52" orientation="portrait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Banach</dc:creator>
  <cp:lastModifiedBy>Izabela Dadoś</cp:lastModifiedBy>
  <cp:lastPrinted>2025-04-15T07:12:08Z</cp:lastPrinted>
  <dcterms:created xsi:type="dcterms:W3CDTF">2025-03-27T09:43:04Z</dcterms:created>
  <dcterms:modified xsi:type="dcterms:W3CDTF">2025-04-15T08:35:29Z</dcterms:modified>
</cp:coreProperties>
</file>